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EM vs ODM" sheetId="1" state="visible" r:id="rId1"/>
    <sheet xmlns:r="http://schemas.openxmlformats.org/officeDocument/2006/relationships" name="Reference 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0.00"/>
    <numFmt numFmtId="165" formatCode="&quot;$&quot;#,##0"/>
    <numFmt numFmtId="166" formatCode="&quot;$&quot;#,##0.00"/>
  </numFmts>
  <fonts count="21">
    <font>
      <name val="Calibri"/>
      <family val="2"/>
      <color theme="1"/>
      <sz val="11"/>
      <scheme val="minor"/>
    </font>
    <font>
      <name val="Arial"/>
      <b val="1"/>
      <color rgb="000B1220"/>
      <sz val="18"/>
    </font>
    <font>
      <i val="1"/>
      <color rgb="0064748B"/>
      <sz val="9"/>
    </font>
    <font>
      <b val="1"/>
    </font>
    <font>
      <b val="1"/>
      <color rgb="00FFFFFF"/>
      <sz val="11"/>
    </font>
    <font>
      <color rgb="0064748B"/>
      <sz val="9"/>
    </font>
    <font>
      <b val="1"/>
      <color rgb="000A7C9C"/>
    </font>
    <font>
      <b val="1"/>
      <sz val="12"/>
    </font>
    <font>
      <i val="1"/>
      <color rgb="00666666"/>
      <sz val="9"/>
    </font>
    <font>
      <name val="Arial"/>
      <family val="2"/>
      <color theme="1"/>
      <sz val="11"/>
      <scheme val="minor"/>
    </font>
    <font>
      <name val="Arial"/>
      <i val="1"/>
      <color rgb="0064748B"/>
      <sz val="9"/>
    </font>
    <font>
      <name val="Arial"/>
      <b val="1"/>
      <color rgb="00FFFFFF"/>
      <sz val="11"/>
    </font>
    <font>
      <name val="Arial"/>
      <b val="1"/>
      <color rgb="0064748B"/>
      <sz val="8"/>
    </font>
    <font>
      <name val="Arial"/>
      <color rgb="0064748B"/>
      <sz val="9"/>
    </font>
    <font>
      <name val="Arial"/>
      <b val="1"/>
    </font>
    <font>
      <name val="Arial"/>
      <b val="1"/>
      <color rgb="000A7C9C"/>
    </font>
    <font>
      <name val="Arial"/>
      <b val="1"/>
      <sz val="12"/>
    </font>
    <font>
      <name val="Arial"/>
      <i val="1"/>
      <color rgb="00666666"/>
      <sz val="9"/>
    </font>
    <font>
      <name val="Arial"/>
      <b val="1"/>
      <color rgb="00FFFFFF"/>
      <sz val="10"/>
    </font>
    <font>
      <name val="Arial"/>
      <color rgb="0094A3B8"/>
      <sz val="8"/>
    </font>
    <font>
      <name val="Arial"/>
      <b val="1"/>
      <color rgb="0064748B"/>
      <sz val="7"/>
    </font>
  </fonts>
  <fills count="7">
    <fill>
      <patternFill/>
    </fill>
    <fill>
      <patternFill patternType="gray125"/>
    </fill>
    <fill>
      <patternFill patternType="solid">
        <fgColor rgb="0000B1E2"/>
      </patternFill>
    </fill>
    <fill>
      <patternFill patternType="solid">
        <fgColor rgb="00FFF8E1"/>
      </patternFill>
    </fill>
    <fill>
      <patternFill patternType="solid">
        <fgColor rgb="00E6F6FC"/>
      </patternFill>
    </fill>
    <fill>
      <patternFill patternType="solid">
        <fgColor rgb="00F5F7FA"/>
      </patternFill>
    </fill>
    <fill>
      <patternFill patternType="solid">
        <fgColor rgb="000B1220"/>
      </patternFill>
    </fill>
  </fills>
  <borders count="6">
    <border>
      <left/>
      <right/>
      <top/>
      <bottom/>
      <diagonal/>
    </border>
    <border>
      <left style="thin">
        <color rgb="00C9D3DF"/>
      </left>
      <right style="thin">
        <color rgb="00C9D3DF"/>
      </right>
      <top style="thin">
        <color rgb="00C9D3DF"/>
      </top>
      <bottom style="thin">
        <color rgb="00C9D3DF"/>
      </bottom>
    </border>
    <border>
      <bottom style="medium">
        <color rgb="000B1220"/>
      </bottom>
    </border>
    <border>
      <bottom style="thin">
        <color rgb="00E3E8EF"/>
      </bottom>
    </border>
    <border>
      <left style="thin">
        <color rgb="00E3E8EF"/>
      </left>
      <right style="thin">
        <color rgb="00E3E8EF"/>
      </right>
      <top style="thin">
        <color rgb="00E3E8EF"/>
      </top>
      <bottom style="thin">
        <color rgb="0000B1E2"/>
      </bottom>
    </border>
    <border>
      <top style="medium">
        <color rgb="0000B1E2"/>
      </top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9" fillId="0" borderId="0" pivotButton="0" quotePrefix="0" xfId="0"/>
    <xf numFmtId="0" fontId="20" fillId="0" borderId="0" applyAlignment="1" pivotButton="0" quotePrefix="0" xfId="0">
      <alignment horizontal="right" vertical="bottom"/>
    </xf>
    <xf numFmtId="0" fontId="9" fillId="0" borderId="5" pivotButton="0" quotePrefix="0" xfId="0"/>
    <xf numFmtId="0" fontId="1" fillId="0" borderId="0" pivotButton="0" quotePrefix="0" xfId="0"/>
    <xf numFmtId="0" fontId="10" fillId="0" borderId="0" pivotButton="0" quotePrefix="0" xfId="0"/>
    <xf numFmtId="0" fontId="12" fillId="0" borderId="2" applyAlignment="1" pivotButton="0" quotePrefix="0" xfId="0">
      <alignment horizontal="left" vertical="center" wrapText="1"/>
    </xf>
    <xf numFmtId="0" fontId="9" fillId="0" borderId="3" pivotButton="0" quotePrefix="0" xfId="0"/>
    <xf numFmtId="3" fontId="9" fillId="4" borderId="4" pivotButton="0" quotePrefix="0" xfId="0"/>
    <xf numFmtId="0" fontId="13" fillId="0" borderId="3" applyAlignment="1" pivotButton="0" quotePrefix="0" xfId="0">
      <alignment wrapText="1"/>
    </xf>
    <xf numFmtId="165" fontId="9" fillId="4" borderId="4" pivotButton="0" quotePrefix="0" xfId="0"/>
    <xf numFmtId="9" fontId="9" fillId="4" borderId="4" pivotButton="0" quotePrefix="0" xfId="0"/>
    <xf numFmtId="166" fontId="9" fillId="0" borderId="3" pivotButton="0" quotePrefix="0" xfId="0"/>
    <xf numFmtId="165" fontId="9" fillId="0" borderId="3" pivotButton="0" quotePrefix="0" xfId="0"/>
    <xf numFmtId="0" fontId="14" fillId="5" borderId="1" pivotButton="0" quotePrefix="0" xfId="0"/>
    <xf numFmtId="0" fontId="15" fillId="5" borderId="1" pivotButton="0" quotePrefix="0" xfId="0"/>
    <xf numFmtId="0" fontId="9" fillId="5" borderId="1" pivotButton="0" quotePrefix="0" xfId="0"/>
    <xf numFmtId="0" fontId="15" fillId="5" borderId="1" applyAlignment="1" pivotButton="0" quotePrefix="0" xfId="0">
      <alignment wrapText="1"/>
    </xf>
    <xf numFmtId="0" fontId="16" fillId="0" borderId="0" pivotButton="0" quotePrefix="0" xfId="0"/>
    <xf numFmtId="3" fontId="9" fillId="0" borderId="3" pivotButton="0" quotePrefix="0" xfId="0"/>
    <xf numFmtId="0" fontId="10" fillId="0" borderId="0" applyAlignment="1" pivotButton="0" quotePrefix="0" xfId="0">
      <alignment vertical="top" wrapText="1"/>
    </xf>
    <xf numFmtId="0" fontId="18" fillId="6" borderId="0" applyAlignment="1" pivotButton="0" quotePrefix="0" xfId="0">
      <alignment vertical="center"/>
    </xf>
    <xf numFmtId="0" fontId="9" fillId="6" borderId="0" pivotButton="0" quotePrefix="0" xfId="0"/>
    <xf numFmtId="0" fontId="19" fillId="6" borderId="0" applyAlignment="1" pivotButton="0" quotePrefix="0" xfId="0">
      <alignment vertical="top"/>
    </xf>
    <xf numFmtId="0" fontId="0" fillId="6" borderId="0" pivotButton="0" quotePrefix="0" xfId="0"/>
    <xf numFmtId="0" fontId="14" fillId="0" borderId="0" pivotButton="0" quotePrefix="0" xfId="0"/>
    <xf numFmtId="164" fontId="9" fillId="0" borderId="3" pivotButton="0" quotePrefix="0" xfId="0"/>
  </cellXfs>
  <cellStyles count="1">
    <cellStyle name="Normal" xfId="0" builtinId="0" hidden="0"/>
  </cellStyles>
  <dxfs count="1">
    <dxf>
      <fill>
        <patternFill patternType="solid">
          <fgColor rgb="00E6F6F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8667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0B1E2"/>
    <outlinePr summaryBelow="1" summaryRight="1"/>
    <pageSetUpPr fitToPage="1"/>
  </sheetPr>
  <dimension ref="A1:E4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6" customWidth="1" min="2" max="2"/>
    <col width="24" customWidth="1" min="3" max="3"/>
    <col width="16" customWidth="1" min="4" max="4"/>
    <col width="12" customWidth="1" min="5" max="5"/>
  </cols>
  <sheetData>
    <row r="1" ht="30" customHeight="1">
      <c r="A1" s="1" t="n"/>
      <c r="B1" s="1" t="n"/>
      <c r="C1" s="1" t="n"/>
      <c r="D1" s="1" t="n"/>
      <c r="E1" s="2" t="inlineStr">
        <is>
          <t>CALCULATOR · SEPTEMBER 2026</t>
        </is>
      </c>
    </row>
    <row r="2" ht="6" customHeight="1">
      <c r="A2" s="3" t="n"/>
      <c r="B2" s="3" t="n"/>
      <c r="C2" s="3" t="n"/>
      <c r="D2" s="3" t="n"/>
      <c r="E2" s="3" t="n"/>
    </row>
    <row r="3" ht="26" customHeight="1">
      <c r="A3" s="4" t="inlineStr">
        <is>
          <t>OEM vs ODM Cost Calculator</t>
        </is>
      </c>
      <c r="B3" s="1" t="n"/>
      <c r="C3" s="1" t="n"/>
      <c r="D3" s="1" t="n"/>
      <c r="E3" s="1" t="n"/>
    </row>
    <row r="4">
      <c r="A4" s="5" t="inlineStr">
        <is>
          <t>Same model as importivity.com/resources/oem-vs-odm-calculator/. Change the yellow cells.</t>
        </is>
      </c>
      <c r="B4" s="1" t="n"/>
      <c r="C4" s="1" t="n"/>
      <c r="D4" s="1" t="n"/>
      <c r="E4" s="1" t="n"/>
    </row>
    <row r="5">
      <c r="A5" s="6" t="inlineStr">
        <is>
          <t>YOUR ORDER</t>
        </is>
      </c>
      <c r="B5" s="6" t="inlineStr">
        <is>
          <t>VALUE</t>
        </is>
      </c>
      <c r="C5" s="6" t="inlineStr">
        <is>
          <t>NOTES</t>
        </is>
      </c>
      <c r="D5" s="1" t="n"/>
      <c r="E5" s="1" t="n"/>
    </row>
    <row r="6">
      <c r="A6" s="7" t="inlineStr">
        <is>
          <t>Order quantity</t>
        </is>
      </c>
      <c r="B6" s="8" t="n">
        <v>5000</v>
      </c>
      <c r="C6" s="9" t="inlineStr">
        <is>
          <t>Units in the order (the web slider runs 100 to 200,000).</t>
        </is>
      </c>
      <c r="D6" s="1" t="n"/>
      <c r="E6" s="1" t="n"/>
    </row>
    <row r="7">
      <c r="A7" s="7" t="inlineStr">
        <is>
          <t>Tooling quote (the OEM path)</t>
        </is>
      </c>
      <c r="B7" s="10" t="n">
        <v>15000</v>
      </c>
      <c r="C7" s="9" t="inlineStr">
        <is>
          <t>Your mold quote. Typical bands are on the Reference data sheet (SPI 105 $5k to SPI 101 $90k).</t>
        </is>
      </c>
      <c r="D7" s="1" t="n"/>
      <c r="E7" s="1" t="n"/>
    </row>
    <row r="8">
      <c r="A8" s="7" t="inlineStr">
        <is>
          <t>ODM price premium</t>
        </is>
      </c>
      <c r="B8" s="11" t="n">
        <v>0.2</v>
      </c>
      <c r="C8" s="9" t="inlineStr">
        <is>
          <t>How much more per unit the ODM's existing design costs than making your own.</t>
        </is>
      </c>
      <c r="D8" s="1" t="n"/>
      <c r="E8" s="1" t="n"/>
    </row>
    <row r="9">
      <c r="A9" s="1" t="n"/>
      <c r="B9" s="1" t="n"/>
      <c r="C9" s="1" t="n"/>
      <c r="D9" s="1" t="n"/>
      <c r="E9" s="1" t="n"/>
    </row>
    <row r="10">
      <c r="A10" s="6" t="inlineStr">
        <is>
          <t>RESULT</t>
        </is>
      </c>
      <c r="B10" s="6" t="inlineStr">
        <is>
          <t>OEM (YOUR DESIGN + TOOLING)</t>
        </is>
      </c>
      <c r="C10" s="6" t="inlineStr">
        <is>
          <t>ODM (FACTORY'S DESIGN)</t>
        </is>
      </c>
      <c r="D10" s="1" t="n"/>
      <c r="E10" s="1" t="n"/>
    </row>
    <row r="11">
      <c r="A11" s="7" t="inlineStr">
        <is>
          <t>Piece price per unit</t>
        </is>
      </c>
      <c r="B11" s="12">
        <f>IF($B$6&lt;=1000,4.2,IF($B$6&gt;=500000,0.35,EXP(LN(INDEX('Reference data'!$B$5:$B$10,MATCH($B$6,'Reference data'!$A$5:$A$10,1)))+(LN($B$6)-LN(INDEX('Reference data'!$A$5:$A$10,MATCH($B$6,'Reference data'!$A$5:$A$10,1))))/(LN(INDEX('Reference data'!$A$5:$A$10,MATCH($B$6,'Reference data'!$A$5:$A$10,1)+1))-LN(INDEX('Reference data'!$A$5:$A$10,MATCH($B$6,'Reference data'!$A$5:$A$10,1))))*(LN(INDEX('Reference data'!$B$5:$B$10,MATCH($B$6,'Reference data'!$A$5:$A$10,1)+1))-LN(INDEX('Reference data'!$B$5:$B$10,MATCH($B$6,'Reference data'!$A$5:$A$10,1)))))))</f>
        <v/>
      </c>
      <c r="C11" s="12">
        <f>IF($B$6&lt;=1000,4.2,IF($B$6&gt;=500000,0.35,EXP(LN(INDEX('Reference data'!$B$5:$B$10,MATCH($B$6,'Reference data'!$A$5:$A$10,1)))+(LN($B$6)-LN(INDEX('Reference data'!$A$5:$A$10,MATCH($B$6,'Reference data'!$A$5:$A$10,1))))/(LN(INDEX('Reference data'!$A$5:$A$10,MATCH($B$6,'Reference data'!$A$5:$A$10,1)+1))-LN(INDEX('Reference data'!$A$5:$A$10,MATCH($B$6,'Reference data'!$A$5:$A$10,1))))*(LN(INDEX('Reference data'!$B$5:$B$10,MATCH($B$6,'Reference data'!$A$5:$A$10,1)+1))-LN(INDEX('Reference data'!$B$5:$B$10,MATCH($B$6,'Reference data'!$A$5:$A$10,1)))))))*(1+$B$8)</f>
        <v/>
      </c>
      <c r="D11" s="1" t="n"/>
      <c r="E11" s="1" t="n"/>
    </row>
    <row r="12">
      <c r="A12" s="7" t="inlineStr">
        <is>
          <t>Tooling spread per unit</t>
        </is>
      </c>
      <c r="B12" s="12">
        <f>$B$7/$B$6</f>
        <v/>
      </c>
      <c r="C12" s="12" t="n">
        <v>0</v>
      </c>
      <c r="D12" s="1" t="n"/>
      <c r="E12" s="1" t="n"/>
    </row>
    <row r="13">
      <c r="A13" s="7" t="inlineStr">
        <is>
          <t>All-in cost per unit</t>
        </is>
      </c>
      <c r="B13" s="12">
        <f>($B$7+$B$6*B11)/$B$6</f>
        <v/>
      </c>
      <c r="C13" s="12">
        <f>C11</f>
        <v/>
      </c>
      <c r="D13" s="1" t="n"/>
      <c r="E13" s="1" t="n"/>
    </row>
    <row r="14">
      <c r="A14" s="7" t="inlineStr">
        <is>
          <t>Total cost of the order</t>
        </is>
      </c>
      <c r="B14" s="13">
        <f>$B$7+$B$6*B11</f>
        <v/>
      </c>
      <c r="C14" s="13">
        <f>$B$6*C11</f>
        <v/>
      </c>
      <c r="D14" s="1" t="n"/>
      <c r="E14" s="1" t="n"/>
    </row>
    <row r="15">
      <c r="A15" s="14" t="inlineStr">
        <is>
          <t>Cheaper path at this quantity</t>
        </is>
      </c>
      <c r="B15" s="15">
        <f>IF(B14&lt;=C14,"OEM, by "&amp;TEXT(C14-B14,"$#,##0"),"ODM, by "&amp;TEXT(B14-C14,"$#,##0"))</f>
        <v/>
      </c>
      <c r="C15" s="16" t="n"/>
      <c r="D15" s="1" t="n"/>
      <c r="E15" s="1" t="n"/>
    </row>
    <row r="16" ht="30" customHeight="1">
      <c r="A16" s="14" t="inlineStr">
        <is>
          <t>Crossover quantity (OEM starts winning)</t>
        </is>
      </c>
      <c r="B16" s="17">
        <f>IFERROR(IF(SUMPRODUCT(('Reference data'!D17:D23=TRUE)*'Reference data'!C17:C23)&gt;2000000,"OEM does not break even below 2,000,000 units at this tooling and premium",TEXT(CEILING(SUMPRODUCT(('Reference data'!D17:D23=TRUE)*'Reference data'!C17:C23),1),"#,##0")&amp;" units"),"Enter a premium above 0%")</f>
        <v/>
      </c>
      <c r="C16" s="16" t="n"/>
      <c r="D16" s="1" t="n"/>
      <c r="E16" s="1" t="n"/>
    </row>
    <row r="17">
      <c r="A17" s="1" t="n"/>
      <c r="B17" s="1" t="n"/>
      <c r="C17" s="1" t="n"/>
      <c r="D17" s="1" t="n"/>
      <c r="E17" s="1" t="n"/>
    </row>
    <row r="18">
      <c r="A18" s="18" t="inlineStr">
        <is>
          <t>Break-even table</t>
        </is>
      </c>
      <c r="B18" s="1" t="n"/>
      <c r="C18" s="1" t="n"/>
      <c r="D18" s="1" t="n"/>
      <c r="E18" s="1" t="n"/>
    </row>
    <row r="19">
      <c r="A19" s="6" t="inlineStr">
        <is>
          <t>QUANTITY</t>
        </is>
      </c>
      <c r="B19" s="6" t="inlineStr">
        <is>
          <t>PIECE PRICE</t>
        </is>
      </c>
      <c r="C19" s="6" t="inlineStr">
        <is>
          <t>OEM TOTAL</t>
        </is>
      </c>
      <c r="D19" s="6" t="inlineStr">
        <is>
          <t>ODM TOTAL</t>
        </is>
      </c>
      <c r="E19" s="6" t="inlineStr">
        <is>
          <t>CHEAPER</t>
        </is>
      </c>
    </row>
    <row r="20">
      <c r="A20" s="19" t="n">
        <v>100</v>
      </c>
      <c r="B20" s="12">
        <f>IF(A20&lt;=1000,4.2,IF(A20&gt;=500000,0.35,EXP(LN(INDEX('Reference data'!$B$5:$B$10,MATCH(A20,'Reference data'!$A$5:$A$10,1)))+(LN(A20)-LN(INDEX('Reference data'!$A$5:$A$10,MATCH(A20,'Reference data'!$A$5:$A$10,1))))/(LN(INDEX('Reference data'!$A$5:$A$10,MATCH(A20,'Reference data'!$A$5:$A$10,1)+1))-LN(INDEX('Reference data'!$A$5:$A$10,MATCH(A20,'Reference data'!$A$5:$A$10,1))))*(LN(INDEX('Reference data'!$B$5:$B$10,MATCH(A20,'Reference data'!$A$5:$A$10,1)+1))-LN(INDEX('Reference data'!$B$5:$B$10,MATCH(A20,'Reference data'!$A$5:$A$10,1)))))))</f>
        <v/>
      </c>
      <c r="C20" s="13">
        <f>$B$7+A20*B20</f>
        <v/>
      </c>
      <c r="D20" s="13">
        <f>A20*B20*(1+$B$8)</f>
        <v/>
      </c>
      <c r="E20" s="7">
        <f>IF(C20&lt;=D20,"OEM","ODM")</f>
        <v/>
      </c>
    </row>
    <row r="21">
      <c r="A21" s="19" t="n">
        <v>250</v>
      </c>
      <c r="B21" s="12">
        <f>IF(A21&lt;=1000,4.2,IF(A21&gt;=500000,0.35,EXP(LN(INDEX('Reference data'!$B$5:$B$10,MATCH(A21,'Reference data'!$A$5:$A$10,1)))+(LN(A21)-LN(INDEX('Reference data'!$A$5:$A$10,MATCH(A21,'Reference data'!$A$5:$A$10,1))))/(LN(INDEX('Reference data'!$A$5:$A$10,MATCH(A21,'Reference data'!$A$5:$A$10,1)+1))-LN(INDEX('Reference data'!$A$5:$A$10,MATCH(A21,'Reference data'!$A$5:$A$10,1))))*(LN(INDEX('Reference data'!$B$5:$B$10,MATCH(A21,'Reference data'!$A$5:$A$10,1)+1))-LN(INDEX('Reference data'!$B$5:$B$10,MATCH(A21,'Reference data'!$A$5:$A$10,1)))))))</f>
        <v/>
      </c>
      <c r="C21" s="13">
        <f>$B$7+A21*B21</f>
        <v/>
      </c>
      <c r="D21" s="13">
        <f>A21*B21*(1+$B$8)</f>
        <v/>
      </c>
      <c r="E21" s="7">
        <f>IF(C21&lt;=D21,"OEM","ODM")</f>
        <v/>
      </c>
    </row>
    <row r="22">
      <c r="A22" s="19" t="n">
        <v>500</v>
      </c>
      <c r="B22" s="12">
        <f>IF(A22&lt;=1000,4.2,IF(A22&gt;=500000,0.35,EXP(LN(INDEX('Reference data'!$B$5:$B$10,MATCH(A22,'Reference data'!$A$5:$A$10,1)))+(LN(A22)-LN(INDEX('Reference data'!$A$5:$A$10,MATCH(A22,'Reference data'!$A$5:$A$10,1))))/(LN(INDEX('Reference data'!$A$5:$A$10,MATCH(A22,'Reference data'!$A$5:$A$10,1)+1))-LN(INDEX('Reference data'!$A$5:$A$10,MATCH(A22,'Reference data'!$A$5:$A$10,1))))*(LN(INDEX('Reference data'!$B$5:$B$10,MATCH(A22,'Reference data'!$A$5:$A$10,1)+1))-LN(INDEX('Reference data'!$B$5:$B$10,MATCH(A22,'Reference data'!$A$5:$A$10,1)))))))</f>
        <v/>
      </c>
      <c r="C22" s="13">
        <f>$B$7+A22*B22</f>
        <v/>
      </c>
      <c r="D22" s="13">
        <f>A22*B22*(1+$B$8)</f>
        <v/>
      </c>
      <c r="E22" s="7">
        <f>IF(C22&lt;=D22,"OEM","ODM")</f>
        <v/>
      </c>
    </row>
    <row r="23">
      <c r="A23" s="19" t="n">
        <v>1000</v>
      </c>
      <c r="B23" s="12">
        <f>IF(A23&lt;=1000,4.2,IF(A23&gt;=500000,0.35,EXP(LN(INDEX('Reference data'!$B$5:$B$10,MATCH(A23,'Reference data'!$A$5:$A$10,1)))+(LN(A23)-LN(INDEX('Reference data'!$A$5:$A$10,MATCH(A23,'Reference data'!$A$5:$A$10,1))))/(LN(INDEX('Reference data'!$A$5:$A$10,MATCH(A23,'Reference data'!$A$5:$A$10,1)+1))-LN(INDEX('Reference data'!$A$5:$A$10,MATCH(A23,'Reference data'!$A$5:$A$10,1))))*(LN(INDEX('Reference data'!$B$5:$B$10,MATCH(A23,'Reference data'!$A$5:$A$10,1)+1))-LN(INDEX('Reference data'!$B$5:$B$10,MATCH(A23,'Reference data'!$A$5:$A$10,1)))))))</f>
        <v/>
      </c>
      <c r="C23" s="13">
        <f>$B$7+A23*B23</f>
        <v/>
      </c>
      <c r="D23" s="13">
        <f>A23*B23*(1+$B$8)</f>
        <v/>
      </c>
      <c r="E23" s="7">
        <f>IF(C23&lt;=D23,"OEM","ODM")</f>
        <v/>
      </c>
    </row>
    <row r="24">
      <c r="A24" s="19" t="n">
        <v>2000</v>
      </c>
      <c r="B24" s="12">
        <f>IF(A24&lt;=1000,4.2,IF(A24&gt;=500000,0.35,EXP(LN(INDEX('Reference data'!$B$5:$B$10,MATCH(A24,'Reference data'!$A$5:$A$10,1)))+(LN(A24)-LN(INDEX('Reference data'!$A$5:$A$10,MATCH(A24,'Reference data'!$A$5:$A$10,1))))/(LN(INDEX('Reference data'!$A$5:$A$10,MATCH(A24,'Reference data'!$A$5:$A$10,1)+1))-LN(INDEX('Reference data'!$A$5:$A$10,MATCH(A24,'Reference data'!$A$5:$A$10,1))))*(LN(INDEX('Reference data'!$B$5:$B$10,MATCH(A24,'Reference data'!$A$5:$A$10,1)+1))-LN(INDEX('Reference data'!$B$5:$B$10,MATCH(A24,'Reference data'!$A$5:$A$10,1)))))))</f>
        <v/>
      </c>
      <c r="C24" s="13">
        <f>$B$7+A24*B24</f>
        <v/>
      </c>
      <c r="D24" s="13">
        <f>A24*B24*(1+$B$8)</f>
        <v/>
      </c>
      <c r="E24" s="7">
        <f>IF(C24&lt;=D24,"OEM","ODM")</f>
        <v/>
      </c>
    </row>
    <row r="25">
      <c r="A25" s="19" t="n">
        <v>3000</v>
      </c>
      <c r="B25" s="12">
        <f>IF(A25&lt;=1000,4.2,IF(A25&gt;=500000,0.35,EXP(LN(INDEX('Reference data'!$B$5:$B$10,MATCH(A25,'Reference data'!$A$5:$A$10,1)))+(LN(A25)-LN(INDEX('Reference data'!$A$5:$A$10,MATCH(A25,'Reference data'!$A$5:$A$10,1))))/(LN(INDEX('Reference data'!$A$5:$A$10,MATCH(A25,'Reference data'!$A$5:$A$10,1)+1))-LN(INDEX('Reference data'!$A$5:$A$10,MATCH(A25,'Reference data'!$A$5:$A$10,1))))*(LN(INDEX('Reference data'!$B$5:$B$10,MATCH(A25,'Reference data'!$A$5:$A$10,1)+1))-LN(INDEX('Reference data'!$B$5:$B$10,MATCH(A25,'Reference data'!$A$5:$A$10,1)))))))</f>
        <v/>
      </c>
      <c r="C25" s="13">
        <f>$B$7+A25*B25</f>
        <v/>
      </c>
      <c r="D25" s="13">
        <f>A25*B25*(1+$B$8)</f>
        <v/>
      </c>
      <c r="E25" s="7">
        <f>IF(C25&lt;=D25,"OEM","ODM")</f>
        <v/>
      </c>
    </row>
    <row r="26">
      <c r="A26" s="19" t="n">
        <v>5000</v>
      </c>
      <c r="B26" s="12">
        <f>IF(A26&lt;=1000,4.2,IF(A26&gt;=500000,0.35,EXP(LN(INDEX('Reference data'!$B$5:$B$10,MATCH(A26,'Reference data'!$A$5:$A$10,1)))+(LN(A26)-LN(INDEX('Reference data'!$A$5:$A$10,MATCH(A26,'Reference data'!$A$5:$A$10,1))))/(LN(INDEX('Reference data'!$A$5:$A$10,MATCH(A26,'Reference data'!$A$5:$A$10,1)+1))-LN(INDEX('Reference data'!$A$5:$A$10,MATCH(A26,'Reference data'!$A$5:$A$10,1))))*(LN(INDEX('Reference data'!$B$5:$B$10,MATCH(A26,'Reference data'!$A$5:$A$10,1)+1))-LN(INDEX('Reference data'!$B$5:$B$10,MATCH(A26,'Reference data'!$A$5:$A$10,1)))))))</f>
        <v/>
      </c>
      <c r="C26" s="13">
        <f>$B$7+A26*B26</f>
        <v/>
      </c>
      <c r="D26" s="13">
        <f>A26*B26*(1+$B$8)</f>
        <v/>
      </c>
      <c r="E26" s="7">
        <f>IF(C26&lt;=D26,"OEM","ODM")</f>
        <v/>
      </c>
    </row>
    <row r="27">
      <c r="A27" s="19" t="n">
        <v>7500</v>
      </c>
      <c r="B27" s="12">
        <f>IF(A27&lt;=1000,4.2,IF(A27&gt;=500000,0.35,EXP(LN(INDEX('Reference data'!$B$5:$B$10,MATCH(A27,'Reference data'!$A$5:$A$10,1)))+(LN(A27)-LN(INDEX('Reference data'!$A$5:$A$10,MATCH(A27,'Reference data'!$A$5:$A$10,1))))/(LN(INDEX('Reference data'!$A$5:$A$10,MATCH(A27,'Reference data'!$A$5:$A$10,1)+1))-LN(INDEX('Reference data'!$A$5:$A$10,MATCH(A27,'Reference data'!$A$5:$A$10,1))))*(LN(INDEX('Reference data'!$B$5:$B$10,MATCH(A27,'Reference data'!$A$5:$A$10,1)+1))-LN(INDEX('Reference data'!$B$5:$B$10,MATCH(A27,'Reference data'!$A$5:$A$10,1)))))))</f>
        <v/>
      </c>
      <c r="C27" s="13">
        <f>$B$7+A27*B27</f>
        <v/>
      </c>
      <c r="D27" s="13">
        <f>A27*B27*(1+$B$8)</f>
        <v/>
      </c>
      <c r="E27" s="7">
        <f>IF(C27&lt;=D27,"OEM","ODM")</f>
        <v/>
      </c>
    </row>
    <row r="28">
      <c r="A28" s="19" t="n">
        <v>10000</v>
      </c>
      <c r="B28" s="12">
        <f>IF(A28&lt;=1000,4.2,IF(A28&gt;=500000,0.35,EXP(LN(INDEX('Reference data'!$B$5:$B$10,MATCH(A28,'Reference data'!$A$5:$A$10,1)))+(LN(A28)-LN(INDEX('Reference data'!$A$5:$A$10,MATCH(A28,'Reference data'!$A$5:$A$10,1))))/(LN(INDEX('Reference data'!$A$5:$A$10,MATCH(A28,'Reference data'!$A$5:$A$10,1)+1))-LN(INDEX('Reference data'!$A$5:$A$10,MATCH(A28,'Reference data'!$A$5:$A$10,1))))*(LN(INDEX('Reference data'!$B$5:$B$10,MATCH(A28,'Reference data'!$A$5:$A$10,1)+1))-LN(INDEX('Reference data'!$B$5:$B$10,MATCH(A28,'Reference data'!$A$5:$A$10,1)))))))</f>
        <v/>
      </c>
      <c r="C28" s="13">
        <f>$B$7+A28*B28</f>
        <v/>
      </c>
      <c r="D28" s="13">
        <f>A28*B28*(1+$B$8)</f>
        <v/>
      </c>
      <c r="E28" s="7">
        <f>IF(C28&lt;=D28,"OEM","ODM")</f>
        <v/>
      </c>
    </row>
    <row r="29">
      <c r="A29" s="19" t="n">
        <v>15000</v>
      </c>
      <c r="B29" s="12">
        <f>IF(A29&lt;=1000,4.2,IF(A29&gt;=500000,0.35,EXP(LN(INDEX('Reference data'!$B$5:$B$10,MATCH(A29,'Reference data'!$A$5:$A$10,1)))+(LN(A29)-LN(INDEX('Reference data'!$A$5:$A$10,MATCH(A29,'Reference data'!$A$5:$A$10,1))))/(LN(INDEX('Reference data'!$A$5:$A$10,MATCH(A29,'Reference data'!$A$5:$A$10,1)+1))-LN(INDEX('Reference data'!$A$5:$A$10,MATCH(A29,'Reference data'!$A$5:$A$10,1))))*(LN(INDEX('Reference data'!$B$5:$B$10,MATCH(A29,'Reference data'!$A$5:$A$10,1)+1))-LN(INDEX('Reference data'!$B$5:$B$10,MATCH(A29,'Reference data'!$A$5:$A$10,1)))))))</f>
        <v/>
      </c>
      <c r="C29" s="13">
        <f>$B$7+A29*B29</f>
        <v/>
      </c>
      <c r="D29" s="13">
        <f>A29*B29*(1+$B$8)</f>
        <v/>
      </c>
      <c r="E29" s="7">
        <f>IF(C29&lt;=D29,"OEM","ODM")</f>
        <v/>
      </c>
    </row>
    <row r="30">
      <c r="A30" s="19" t="n">
        <v>20000</v>
      </c>
      <c r="B30" s="12">
        <f>IF(A30&lt;=1000,4.2,IF(A30&gt;=500000,0.35,EXP(LN(INDEX('Reference data'!$B$5:$B$10,MATCH(A30,'Reference data'!$A$5:$A$10,1)))+(LN(A30)-LN(INDEX('Reference data'!$A$5:$A$10,MATCH(A30,'Reference data'!$A$5:$A$10,1))))/(LN(INDEX('Reference data'!$A$5:$A$10,MATCH(A30,'Reference data'!$A$5:$A$10,1)+1))-LN(INDEX('Reference data'!$A$5:$A$10,MATCH(A30,'Reference data'!$A$5:$A$10,1))))*(LN(INDEX('Reference data'!$B$5:$B$10,MATCH(A30,'Reference data'!$A$5:$A$10,1)+1))-LN(INDEX('Reference data'!$B$5:$B$10,MATCH(A30,'Reference data'!$A$5:$A$10,1)))))))</f>
        <v/>
      </c>
      <c r="C30" s="13">
        <f>$B$7+A30*B30</f>
        <v/>
      </c>
      <c r="D30" s="13">
        <f>A30*B30*(1+$B$8)</f>
        <v/>
      </c>
      <c r="E30" s="7">
        <f>IF(C30&lt;=D30,"OEM","ODM")</f>
        <v/>
      </c>
    </row>
    <row r="31">
      <c r="A31" s="19" t="n">
        <v>30000</v>
      </c>
      <c r="B31" s="12">
        <f>IF(A31&lt;=1000,4.2,IF(A31&gt;=500000,0.35,EXP(LN(INDEX('Reference data'!$B$5:$B$10,MATCH(A31,'Reference data'!$A$5:$A$10,1)))+(LN(A31)-LN(INDEX('Reference data'!$A$5:$A$10,MATCH(A31,'Reference data'!$A$5:$A$10,1))))/(LN(INDEX('Reference data'!$A$5:$A$10,MATCH(A31,'Reference data'!$A$5:$A$10,1)+1))-LN(INDEX('Reference data'!$A$5:$A$10,MATCH(A31,'Reference data'!$A$5:$A$10,1))))*(LN(INDEX('Reference data'!$B$5:$B$10,MATCH(A31,'Reference data'!$A$5:$A$10,1)+1))-LN(INDEX('Reference data'!$B$5:$B$10,MATCH(A31,'Reference data'!$A$5:$A$10,1)))))))</f>
        <v/>
      </c>
      <c r="C31" s="13">
        <f>$B$7+A31*B31</f>
        <v/>
      </c>
      <c r="D31" s="13">
        <f>A31*B31*(1+$B$8)</f>
        <v/>
      </c>
      <c r="E31" s="7">
        <f>IF(C31&lt;=D31,"OEM","ODM")</f>
        <v/>
      </c>
    </row>
    <row r="32">
      <c r="A32" s="19" t="n">
        <v>50000</v>
      </c>
      <c r="B32" s="12">
        <f>IF(A32&lt;=1000,4.2,IF(A32&gt;=500000,0.35,EXP(LN(INDEX('Reference data'!$B$5:$B$10,MATCH(A32,'Reference data'!$A$5:$A$10,1)))+(LN(A32)-LN(INDEX('Reference data'!$A$5:$A$10,MATCH(A32,'Reference data'!$A$5:$A$10,1))))/(LN(INDEX('Reference data'!$A$5:$A$10,MATCH(A32,'Reference data'!$A$5:$A$10,1)+1))-LN(INDEX('Reference data'!$A$5:$A$10,MATCH(A32,'Reference data'!$A$5:$A$10,1))))*(LN(INDEX('Reference data'!$B$5:$B$10,MATCH(A32,'Reference data'!$A$5:$A$10,1)+1))-LN(INDEX('Reference data'!$B$5:$B$10,MATCH(A32,'Reference data'!$A$5:$A$10,1)))))))</f>
        <v/>
      </c>
      <c r="C32" s="13">
        <f>$B$7+A32*B32</f>
        <v/>
      </c>
      <c r="D32" s="13">
        <f>A32*B32*(1+$B$8)</f>
        <v/>
      </c>
      <c r="E32" s="7">
        <f>IF(C32&lt;=D32,"OEM","ODM")</f>
        <v/>
      </c>
    </row>
    <row r="33">
      <c r="A33" s="19" t="n">
        <v>75000</v>
      </c>
      <c r="B33" s="12">
        <f>IF(A33&lt;=1000,4.2,IF(A33&gt;=500000,0.35,EXP(LN(INDEX('Reference data'!$B$5:$B$10,MATCH(A33,'Reference data'!$A$5:$A$10,1)))+(LN(A33)-LN(INDEX('Reference data'!$A$5:$A$10,MATCH(A33,'Reference data'!$A$5:$A$10,1))))/(LN(INDEX('Reference data'!$A$5:$A$10,MATCH(A33,'Reference data'!$A$5:$A$10,1)+1))-LN(INDEX('Reference data'!$A$5:$A$10,MATCH(A33,'Reference data'!$A$5:$A$10,1))))*(LN(INDEX('Reference data'!$B$5:$B$10,MATCH(A33,'Reference data'!$A$5:$A$10,1)+1))-LN(INDEX('Reference data'!$B$5:$B$10,MATCH(A33,'Reference data'!$A$5:$A$10,1)))))))</f>
        <v/>
      </c>
      <c r="C33" s="13">
        <f>$B$7+A33*B33</f>
        <v/>
      </c>
      <c r="D33" s="13">
        <f>A33*B33*(1+$B$8)</f>
        <v/>
      </c>
      <c r="E33" s="7">
        <f>IF(C33&lt;=D33,"OEM","ODM")</f>
        <v/>
      </c>
    </row>
    <row r="34">
      <c r="A34" s="19" t="n">
        <v>100000</v>
      </c>
      <c r="B34" s="12">
        <f>IF(A34&lt;=1000,4.2,IF(A34&gt;=500000,0.35,EXP(LN(INDEX('Reference data'!$B$5:$B$10,MATCH(A34,'Reference data'!$A$5:$A$10,1)))+(LN(A34)-LN(INDEX('Reference data'!$A$5:$A$10,MATCH(A34,'Reference data'!$A$5:$A$10,1))))/(LN(INDEX('Reference data'!$A$5:$A$10,MATCH(A34,'Reference data'!$A$5:$A$10,1)+1))-LN(INDEX('Reference data'!$A$5:$A$10,MATCH(A34,'Reference data'!$A$5:$A$10,1))))*(LN(INDEX('Reference data'!$B$5:$B$10,MATCH(A34,'Reference data'!$A$5:$A$10,1)+1))-LN(INDEX('Reference data'!$B$5:$B$10,MATCH(A34,'Reference data'!$A$5:$A$10,1)))))))</f>
        <v/>
      </c>
      <c r="C34" s="13">
        <f>$B$7+A34*B34</f>
        <v/>
      </c>
      <c r="D34" s="13">
        <f>A34*B34*(1+$B$8)</f>
        <v/>
      </c>
      <c r="E34" s="7">
        <f>IF(C34&lt;=D34,"OEM","ODM")</f>
        <v/>
      </c>
    </row>
    <row r="35">
      <c r="A35" s="19" t="n">
        <v>150000</v>
      </c>
      <c r="B35" s="12">
        <f>IF(A35&lt;=1000,4.2,IF(A35&gt;=500000,0.35,EXP(LN(INDEX('Reference data'!$B$5:$B$10,MATCH(A35,'Reference data'!$A$5:$A$10,1)))+(LN(A35)-LN(INDEX('Reference data'!$A$5:$A$10,MATCH(A35,'Reference data'!$A$5:$A$10,1))))/(LN(INDEX('Reference data'!$A$5:$A$10,MATCH(A35,'Reference data'!$A$5:$A$10,1)+1))-LN(INDEX('Reference data'!$A$5:$A$10,MATCH(A35,'Reference data'!$A$5:$A$10,1))))*(LN(INDEX('Reference data'!$B$5:$B$10,MATCH(A35,'Reference data'!$A$5:$A$10,1)+1))-LN(INDEX('Reference data'!$B$5:$B$10,MATCH(A35,'Reference data'!$A$5:$A$10,1)))))))</f>
        <v/>
      </c>
      <c r="C35" s="13">
        <f>$B$7+A35*B35</f>
        <v/>
      </c>
      <c r="D35" s="13">
        <f>A35*B35*(1+$B$8)</f>
        <v/>
      </c>
      <c r="E35" s="7">
        <f>IF(C35&lt;=D35,"OEM","ODM")</f>
        <v/>
      </c>
    </row>
    <row r="36">
      <c r="A36" s="19" t="n">
        <v>200000</v>
      </c>
      <c r="B36" s="12">
        <f>IF(A36&lt;=1000,4.2,IF(A36&gt;=500000,0.35,EXP(LN(INDEX('Reference data'!$B$5:$B$10,MATCH(A36,'Reference data'!$A$5:$A$10,1)))+(LN(A36)-LN(INDEX('Reference data'!$A$5:$A$10,MATCH(A36,'Reference data'!$A$5:$A$10,1))))/(LN(INDEX('Reference data'!$A$5:$A$10,MATCH(A36,'Reference data'!$A$5:$A$10,1)+1))-LN(INDEX('Reference data'!$A$5:$A$10,MATCH(A36,'Reference data'!$A$5:$A$10,1))))*(LN(INDEX('Reference data'!$B$5:$B$10,MATCH(A36,'Reference data'!$A$5:$A$10,1)+1))-LN(INDEX('Reference data'!$B$5:$B$10,MATCH(A36,'Reference data'!$A$5:$A$10,1)))))))</f>
        <v/>
      </c>
      <c r="C36" s="13">
        <f>$B$7+A36*B36</f>
        <v/>
      </c>
      <c r="D36" s="13">
        <f>A36*B36*(1+$B$8)</f>
        <v/>
      </c>
      <c r="E36" s="7">
        <f>IF(C36&lt;=D36,"OEM","ODM")</f>
        <v/>
      </c>
    </row>
    <row r="37">
      <c r="A37" s="19" t="n">
        <v>300000</v>
      </c>
      <c r="B37" s="12">
        <f>IF(A37&lt;=1000,4.2,IF(A37&gt;=500000,0.35,EXP(LN(INDEX('Reference data'!$B$5:$B$10,MATCH(A37,'Reference data'!$A$5:$A$10,1)))+(LN(A37)-LN(INDEX('Reference data'!$A$5:$A$10,MATCH(A37,'Reference data'!$A$5:$A$10,1))))/(LN(INDEX('Reference data'!$A$5:$A$10,MATCH(A37,'Reference data'!$A$5:$A$10,1)+1))-LN(INDEX('Reference data'!$A$5:$A$10,MATCH(A37,'Reference data'!$A$5:$A$10,1))))*(LN(INDEX('Reference data'!$B$5:$B$10,MATCH(A37,'Reference data'!$A$5:$A$10,1)+1))-LN(INDEX('Reference data'!$B$5:$B$10,MATCH(A37,'Reference data'!$A$5:$A$10,1)))))))</f>
        <v/>
      </c>
      <c r="C37" s="13">
        <f>$B$7+A37*B37</f>
        <v/>
      </c>
      <c r="D37" s="13">
        <f>A37*B37*(1+$B$8)</f>
        <v/>
      </c>
      <c r="E37" s="7">
        <f>IF(C37&lt;=D37,"OEM","ODM")</f>
        <v/>
      </c>
    </row>
    <row r="38">
      <c r="A38" s="19" t="n">
        <v>500000</v>
      </c>
      <c r="B38" s="12">
        <f>IF(A38&lt;=1000,4.2,IF(A38&gt;=500000,0.35,EXP(LN(INDEX('Reference data'!$B$5:$B$10,MATCH(A38,'Reference data'!$A$5:$A$10,1)))+(LN(A38)-LN(INDEX('Reference data'!$A$5:$A$10,MATCH(A38,'Reference data'!$A$5:$A$10,1))))/(LN(INDEX('Reference data'!$A$5:$A$10,MATCH(A38,'Reference data'!$A$5:$A$10,1)+1))-LN(INDEX('Reference data'!$A$5:$A$10,MATCH(A38,'Reference data'!$A$5:$A$10,1))))*(LN(INDEX('Reference data'!$B$5:$B$10,MATCH(A38,'Reference data'!$A$5:$A$10,1)+1))-LN(INDEX('Reference data'!$B$5:$B$10,MATCH(A38,'Reference data'!$A$5:$A$10,1)))))))</f>
        <v/>
      </c>
      <c r="C38" s="13">
        <f>$B$7+A38*B38</f>
        <v/>
      </c>
      <c r="D38" s="13">
        <f>A38*B38*(1+$B$8)</f>
        <v/>
      </c>
      <c r="E38" s="7">
        <f>IF(C38&lt;=D38,"OEM","ODM")</f>
        <v/>
      </c>
    </row>
    <row r="39">
      <c r="A39" s="19" t="n">
        <v>1000000</v>
      </c>
      <c r="B39" s="12">
        <f>IF(A39&lt;=1000,4.2,IF(A39&gt;=500000,0.35,EXP(LN(INDEX('Reference data'!$B$5:$B$10,MATCH(A39,'Reference data'!$A$5:$A$10,1)))+(LN(A39)-LN(INDEX('Reference data'!$A$5:$A$10,MATCH(A39,'Reference data'!$A$5:$A$10,1))))/(LN(INDEX('Reference data'!$A$5:$A$10,MATCH(A39,'Reference data'!$A$5:$A$10,1)+1))-LN(INDEX('Reference data'!$A$5:$A$10,MATCH(A39,'Reference data'!$A$5:$A$10,1))))*(LN(INDEX('Reference data'!$B$5:$B$10,MATCH(A39,'Reference data'!$A$5:$A$10,1)+1))-LN(INDEX('Reference data'!$B$5:$B$10,MATCH(A39,'Reference data'!$A$5:$A$10,1)))))))</f>
        <v/>
      </c>
      <c r="C39" s="13">
        <f>$B$7+A39*B39</f>
        <v/>
      </c>
      <c r="D39" s="13">
        <f>A39*B39*(1+$B$8)</f>
        <v/>
      </c>
      <c r="E39" s="7">
        <f>IF(C39&lt;=D39,"OEM","ODM")</f>
        <v/>
      </c>
    </row>
    <row r="40">
      <c r="A40" s="19" t="n">
        <v>2000000</v>
      </c>
      <c r="B40" s="12">
        <f>IF(A40&lt;=1000,4.2,IF(A40&gt;=500000,0.35,EXP(LN(INDEX('Reference data'!$B$5:$B$10,MATCH(A40,'Reference data'!$A$5:$A$10,1)))+(LN(A40)-LN(INDEX('Reference data'!$A$5:$A$10,MATCH(A40,'Reference data'!$A$5:$A$10,1))))/(LN(INDEX('Reference data'!$A$5:$A$10,MATCH(A40,'Reference data'!$A$5:$A$10,1)+1))-LN(INDEX('Reference data'!$A$5:$A$10,MATCH(A40,'Reference data'!$A$5:$A$10,1))))*(LN(INDEX('Reference data'!$B$5:$B$10,MATCH(A40,'Reference data'!$A$5:$A$10,1)+1))-LN(INDEX('Reference data'!$B$5:$B$10,MATCH(A40,'Reference data'!$A$5:$A$10,1)))))))</f>
        <v/>
      </c>
      <c r="C40" s="13">
        <f>$B$7+A40*B40</f>
        <v/>
      </c>
      <c r="D40" s="13">
        <f>A40*B40*(1+$B$8)</f>
        <v/>
      </c>
      <c r="E40" s="7">
        <f>IF(C40&lt;=D40,"OEM","ODM")</f>
        <v/>
      </c>
    </row>
    <row r="41">
      <c r="A41" s="1" t="n"/>
      <c r="B41" s="1" t="n"/>
      <c r="C41" s="1" t="n"/>
      <c r="D41" s="1" t="n"/>
      <c r="E41" s="1" t="n"/>
    </row>
    <row r="42">
      <c r="A42" s="20" t="inlineStr">
        <is>
          <t>OEM = you own the design and pay for tooling, then a lower piece price. ODM = you buy into the factory's existing design, no tooling, at a premium per unit. The piece-price curve is for injection-molded ABS; other processes have different curves, so treat this as a planning model and get real quotes.</t>
        </is>
      </c>
      <c r="B42" s="1" t="n"/>
      <c r="C42" s="1" t="n"/>
      <c r="D42" s="1" t="n"/>
      <c r="E42" s="1" t="n"/>
    </row>
    <row r="43">
      <c r="A43" s="1" t="n"/>
      <c r="B43" s="1" t="n"/>
      <c r="C43" s="1" t="n"/>
      <c r="D43" s="1" t="n"/>
      <c r="E43" s="1" t="n"/>
    </row>
    <row r="44">
      <c r="A44" s="1" t="n"/>
      <c r="B44" s="1" t="n"/>
      <c r="C44" s="1" t="n"/>
      <c r="D44" s="1" t="n"/>
      <c r="E44" s="1" t="n"/>
    </row>
    <row r="45">
      <c r="A45" s="1" t="n"/>
      <c r="B45" s="1" t="n"/>
      <c r="C45" s="1" t="n"/>
      <c r="D45" s="1" t="n"/>
      <c r="E45" s="1" t="n"/>
    </row>
    <row r="46">
      <c r="A46" s="1" t="n"/>
      <c r="B46" s="1" t="n"/>
      <c r="C46" s="1" t="n"/>
      <c r="D46" s="1" t="n"/>
      <c r="E46" s="1" t="n"/>
    </row>
    <row r="47" ht="24" customHeight="1">
      <c r="A47" s="21" t="inlineStr">
        <is>
          <t>Talk to us  ·  info@importivity.com  ·  1-800-594-8719  ·  importivity.com/book-a-call/</t>
        </is>
      </c>
      <c r="B47" s="22" t="n"/>
      <c r="C47" s="22" t="n"/>
      <c r="D47" s="22" t="n"/>
      <c r="E47" s="22" t="n"/>
    </row>
    <row r="48" ht="18" customHeight="1">
      <c r="A48" s="23" t="inlineStr">
        <is>
          <t>Made by Importivity. More free templates, calculators and checklists at importivity.com/resources/</t>
        </is>
      </c>
      <c r="B48" s="24" t="n"/>
      <c r="C48" s="24" t="n"/>
      <c r="D48" s="24" t="n"/>
      <c r="E48" s="24" t="n"/>
    </row>
  </sheetData>
  <mergeCells count="3">
    <mergeCell ref="B16:C16"/>
    <mergeCell ref="A42:E45"/>
    <mergeCell ref="B15:C15"/>
  </mergeCells>
  <conditionalFormatting sqref="A20:E40">
    <cfRule type="expression" priority="1" dxfId="0">
      <formula>$E20="OEM"</formula>
    </cfRule>
  </conditionalFormatting>
  <dataValidations count="1">
    <dataValidation sqref="B6" showDropDown="0" showInputMessage="0" showErrorMessage="0" allowBlank="0" type="whole" operator="between">
      <formula1>1</formula1>
      <formula2>2000000</formula2>
    </dataValidation>
  </dataValidations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B1E2"/>
    <outlinePr summaryBelow="1" summaryRight="1"/>
    <pageSetUpPr fitToPage="1"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32" customWidth="1" min="4" max="4"/>
    <col width="10" customWidth="1" min="5" max="5"/>
    <col width="14" customWidth="1" min="6" max="6"/>
    <col width="18" customWidth="1" min="7" max="7"/>
  </cols>
  <sheetData>
    <row r="1">
      <c r="A1" s="25" t="inlineStr">
        <is>
          <t>Piece-price curve (ABS, four-cavity hardened steel tool, 25-35 s cycle)</t>
        </is>
      </c>
      <c r="B1" s="1" t="n"/>
      <c r="C1" s="1" t="n"/>
      <c r="D1" s="1" t="n"/>
      <c r="E1" s="1" t="n"/>
      <c r="F1" s="1" t="n"/>
      <c r="G1" s="1" t="n"/>
    </row>
    <row r="2">
      <c r="A2" s="5" t="inlineStr">
        <is>
          <t>Source: Jaycon 2026 Injection Molding Pricing Report (9 Jul 2026), as used by the live calculator.</t>
        </is>
      </c>
      <c r="B2" s="1" t="n"/>
      <c r="C2" s="1" t="n"/>
      <c r="D2" s="1" t="n"/>
      <c r="E2" s="1" t="n"/>
      <c r="F2" s="1" t="n"/>
      <c r="G2" s="1" t="n"/>
    </row>
    <row r="3">
      <c r="A3" s="1" t="n"/>
      <c r="B3" s="1" t="n"/>
      <c r="C3" s="1" t="n"/>
      <c r="D3" s="1" t="n"/>
      <c r="E3" s="1" t="n"/>
      <c r="F3" s="1" t="n"/>
      <c r="G3" s="1" t="n"/>
    </row>
    <row r="4">
      <c r="A4" s="6" t="inlineStr">
        <is>
          <t>VOLUME</t>
        </is>
      </c>
      <c r="B4" s="6" t="inlineStr">
        <is>
          <t>PIECE PRICE (USD)</t>
        </is>
      </c>
      <c r="C4" s="1" t="n"/>
      <c r="D4" s="6" t="inlineStr">
        <is>
          <t>TOOLING BAND</t>
        </is>
      </c>
      <c r="E4" s="6" t="inlineStr">
        <is>
          <t>SPI CLASS</t>
        </is>
      </c>
      <c r="F4" s="6" t="inlineStr">
        <is>
          <t>TYPICAL COST</t>
        </is>
      </c>
      <c r="G4" s="6" t="inlineStr">
        <is>
          <t>LEAD TIME (WEEKS)</t>
        </is>
      </c>
    </row>
    <row r="5">
      <c r="A5" s="19" t="n">
        <v>1000</v>
      </c>
      <c r="B5" s="26" t="n">
        <v>4.2</v>
      </c>
      <c r="C5" s="1" t="n"/>
      <c r="D5" s="7" t="inlineStr">
        <is>
          <t>Simple, aluminum single cavity</t>
        </is>
      </c>
      <c r="E5" s="7" t="inlineStr">
        <is>
          <t>SPI 105</t>
        </is>
      </c>
      <c r="F5" s="13" t="n">
        <v>5000</v>
      </c>
      <c r="G5" s="7" t="inlineStr">
        <is>
          <t>2-3</t>
        </is>
      </c>
    </row>
    <row r="6">
      <c r="A6" s="19" t="n">
        <v>5000</v>
      </c>
      <c r="B6" s="26" t="n">
        <v>2.1</v>
      </c>
      <c r="C6" s="1" t="n"/>
      <c r="D6" s="7" t="inlineStr">
        <is>
          <t>Moderate, pre-hardened steel</t>
        </is>
      </c>
      <c r="E6" s="7" t="inlineStr">
        <is>
          <t>SPI 104</t>
        </is>
      </c>
      <c r="F6" s="13" t="n">
        <v>15000</v>
      </c>
      <c r="G6" s="7" t="inlineStr">
        <is>
          <t>4-6</t>
        </is>
      </c>
    </row>
    <row r="7">
      <c r="A7" s="19" t="n">
        <v>10000</v>
      </c>
      <c r="B7" s="26" t="n">
        <v>1.4</v>
      </c>
      <c r="C7" s="1" t="n"/>
      <c r="D7" s="7" t="inlineStr">
        <is>
          <t>Multi-cavity production tool</t>
        </is>
      </c>
      <c r="E7" s="7" t="inlineStr">
        <is>
          <t>SPI 103</t>
        </is>
      </c>
      <c r="F7" s="13" t="n">
        <v>40000</v>
      </c>
      <c r="G7" s="7" t="inlineStr">
        <is>
          <t>6-8</t>
        </is>
      </c>
    </row>
    <row r="8">
      <c r="A8" s="19" t="n">
        <v>50000</v>
      </c>
      <c r="B8" s="26" t="n">
        <v>0.75</v>
      </c>
      <c r="C8" s="1" t="n"/>
      <c r="D8" s="7" t="inlineStr">
        <is>
          <t>High-volume hardened steel</t>
        </is>
      </c>
      <c r="E8" s="7" t="inlineStr">
        <is>
          <t>SPI 101</t>
        </is>
      </c>
      <c r="F8" s="13" t="n">
        <v>90000</v>
      </c>
      <c r="G8" s="7" t="inlineStr">
        <is>
          <t>10-14</t>
        </is>
      </c>
    </row>
    <row r="9">
      <c r="A9" s="19" t="n">
        <v>100000</v>
      </c>
      <c r="B9" s="26" t="n">
        <v>0.5</v>
      </c>
      <c r="C9" s="1" t="n"/>
      <c r="D9" s="1" t="n"/>
      <c r="E9" s="1" t="n"/>
      <c r="F9" s="1" t="n"/>
      <c r="G9" s="1" t="n"/>
    </row>
    <row r="10">
      <c r="A10" s="19" t="n">
        <v>500000</v>
      </c>
      <c r="B10" s="26" t="n">
        <v>0.35</v>
      </c>
      <c r="C10" s="1" t="n"/>
      <c r="D10" s="1" t="n"/>
      <c r="E10" s="1" t="n"/>
      <c r="F10" s="1" t="n"/>
      <c r="G10" s="1" t="n"/>
    </row>
    <row r="11">
      <c r="A11" s="1" t="n"/>
      <c r="B11" s="1" t="n"/>
      <c r="C11" s="1" t="n"/>
      <c r="D11" s="1" t="n"/>
      <c r="E11" s="1" t="n"/>
      <c r="F11" s="1" t="n"/>
      <c r="G11" s="1" t="n"/>
    </row>
    <row r="12">
      <c r="A12" s="1" t="n"/>
      <c r="B12" s="1" t="n"/>
      <c r="C12" s="1" t="n"/>
      <c r="D12" s="1" t="n"/>
      <c r="E12" s="1" t="n"/>
      <c r="F12" s="1" t="n"/>
      <c r="G12" s="1" t="n"/>
    </row>
    <row r="13">
      <c r="A13" s="5" t="inlineStr">
        <is>
          <t>Between curve points the piece price is interpolated on a log-log scale, and clamped at 1,000 and 500,000 units, exactly as the web calculator does.</t>
        </is>
      </c>
      <c r="B13" s="1" t="n"/>
      <c r="C13" s="1" t="n"/>
      <c r="D13" s="1" t="n"/>
      <c r="E13" s="1" t="n"/>
      <c r="F13" s="1" t="n"/>
      <c r="G13" s="1" t="n"/>
    </row>
    <row r="14">
      <c r="A14" s="1" t="n"/>
      <c r="B14" s="1" t="n"/>
      <c r="C14" s="1" t="n"/>
      <c r="D14" s="1" t="n"/>
      <c r="E14" s="1" t="n"/>
      <c r="F14" s="1" t="n"/>
      <c r="G14" s="1" t="n"/>
    </row>
    <row r="15">
      <c r="A15" s="25" t="inlineStr">
        <is>
          <t>Crossover helper (do not edit)</t>
        </is>
      </c>
      <c r="B15" s="1" t="n"/>
      <c r="C15" s="1" t="n"/>
      <c r="D15" s="1" t="n"/>
      <c r="E15" s="1" t="n"/>
      <c r="F15" s="1" t="n"/>
      <c r="G15" s="1" t="n"/>
    </row>
    <row r="16">
      <c r="A16" s="6" t="inlineStr">
        <is>
          <t>FROM</t>
        </is>
      </c>
      <c r="B16" s="6" t="inlineStr">
        <is>
          <t>TO</t>
        </is>
      </c>
      <c r="C16" s="6" t="inlineStr">
        <is>
          <t>SOLVED QUANTITY</t>
        </is>
      </c>
      <c r="D16" s="6" t="inlineStr">
        <is>
          <t>INSIDE SEGMENT?</t>
        </is>
      </c>
      <c r="E16" s="1" t="n"/>
      <c r="F16" s="1" t="n"/>
      <c r="G16" s="1" t="n"/>
    </row>
    <row r="17">
      <c r="A17" s="7" t="n">
        <v>1</v>
      </c>
      <c r="B17" s="7" t="n">
        <v>1000</v>
      </c>
      <c r="C17" s="19">
        <f>IFERROR('OEM vs ODM'!$B$7/('OEM vs ODM'!$B$8*4.2),0)</f>
        <v/>
      </c>
      <c r="D17" s="7">
        <f>AND(C17&gt;=A17,C17&lt;=B17)</f>
        <v/>
      </c>
      <c r="E17" s="1" t="n"/>
      <c r="F17" s="1" t="n"/>
      <c r="G17" s="1" t="n"/>
    </row>
    <row r="18">
      <c r="A18" s="7" t="n">
        <v>1000</v>
      </c>
      <c r="B18" s="7" t="n">
        <v>5000</v>
      </c>
      <c r="C18" s="19">
        <f>IFERROR(('OEM vs ODM'!$B$7/('OEM vs ODM'!$B$8*4.2*1000^(-(LN(2.1)-LN(4.2))/(LN(5000)-LN(1000)))))^(1/(1+(LN(2.1)-LN(4.2))/(LN(5000)-LN(1000)))),0)</f>
        <v/>
      </c>
      <c r="D18" s="7">
        <f>AND(C18&gt;=A18,C18&lt;=B18)</f>
        <v/>
      </c>
      <c r="E18" s="1" t="n"/>
      <c r="F18" s="1" t="n"/>
      <c r="G18" s="1" t="n"/>
    </row>
    <row r="19">
      <c r="A19" s="7" t="n">
        <v>5000</v>
      </c>
      <c r="B19" s="7" t="n">
        <v>10000</v>
      </c>
      <c r="C19" s="19">
        <f>IFERROR(('OEM vs ODM'!$B$7/('OEM vs ODM'!$B$8*2.1*5000^(-(LN(1.4)-LN(2.1))/(LN(10000)-LN(5000)))))^(1/(1+(LN(1.4)-LN(2.1))/(LN(10000)-LN(5000)))),0)</f>
        <v/>
      </c>
      <c r="D19" s="7">
        <f>AND(C19&gt;=A19,C19&lt;=B19)</f>
        <v/>
      </c>
      <c r="E19" s="1" t="n"/>
      <c r="F19" s="1" t="n"/>
      <c r="G19" s="1" t="n"/>
    </row>
    <row r="20">
      <c r="A20" s="7" t="n">
        <v>10000</v>
      </c>
      <c r="B20" s="7" t="n">
        <v>50000</v>
      </c>
      <c r="C20" s="19">
        <f>IFERROR(('OEM vs ODM'!$B$7/('OEM vs ODM'!$B$8*1.4*10000^(-(LN(0.75)-LN(1.4))/(LN(50000)-LN(10000)))))^(1/(1+(LN(0.75)-LN(1.4))/(LN(50000)-LN(10000)))),0)</f>
        <v/>
      </c>
      <c r="D20" s="7">
        <f>AND(C20&gt;=A20,C20&lt;=B20)</f>
        <v/>
      </c>
      <c r="E20" s="1" t="n"/>
      <c r="F20" s="1" t="n"/>
      <c r="G20" s="1" t="n"/>
    </row>
    <row r="21">
      <c r="A21" s="7" t="n">
        <v>50000</v>
      </c>
      <c r="B21" s="7" t="n">
        <v>100000</v>
      </c>
      <c r="C21" s="19">
        <f>IFERROR(('OEM vs ODM'!$B$7/('OEM vs ODM'!$B$8*0.75*50000^(-(LN(0.5)-LN(0.75))/(LN(100000)-LN(50000)))))^(1/(1+(LN(0.5)-LN(0.75))/(LN(100000)-LN(50000)))),0)</f>
        <v/>
      </c>
      <c r="D21" s="7">
        <f>AND(C21&gt;=A21,C21&lt;=B21)</f>
        <v/>
      </c>
      <c r="E21" s="1" t="n"/>
      <c r="F21" s="1" t="n"/>
      <c r="G21" s="1" t="n"/>
    </row>
    <row r="22">
      <c r="A22" s="7" t="n">
        <v>100000</v>
      </c>
      <c r="B22" s="7" t="n">
        <v>500000</v>
      </c>
      <c r="C22" s="19">
        <f>IFERROR(('OEM vs ODM'!$B$7/('OEM vs ODM'!$B$8*0.5*100000^(-(LN(0.35)-LN(0.5))/(LN(500000)-LN(100000)))))^(1/(1+(LN(0.35)-LN(0.5))/(LN(500000)-LN(100000)))),0)</f>
        <v/>
      </c>
      <c r="D22" s="7">
        <f>AND(C22&gt;=A22,C22&lt;=B22)</f>
        <v/>
      </c>
      <c r="E22" s="1" t="n"/>
      <c r="F22" s="1" t="n"/>
      <c r="G22" s="1" t="n"/>
    </row>
    <row r="23">
      <c r="A23" s="7" t="n">
        <v>500000</v>
      </c>
      <c r="B23" s="7" t="n">
        <v>1000000000</v>
      </c>
      <c r="C23" s="19">
        <f>IFERROR('OEM vs ODM'!$B$7/('OEM vs ODM'!$B$8*0.35),0)</f>
        <v/>
      </c>
      <c r="D23" s="7">
        <f>AND(C23&gt;=A23,C23&lt;=B23)</f>
        <v/>
      </c>
      <c r="E23" s="1" t="n"/>
      <c r="F23" s="1" t="n"/>
      <c r="G23" s="1" t="n"/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2026-09-22T21:39:36Z</dcterms:created>
  <dcterms:modified xmlns:dcterms="http://purl.org/dc/terms/" xmlns:xsi="http://www.w3.org/2001/XMLSchema-instance" xsi:type="dcterms:W3CDTF">2026-09-22T21:39:36Z</dcterms:modified>
</cp:coreProperties>
</file>